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20" windowWidth="11205" windowHeight="6045" activeTab="0"/>
  </bookViews>
  <sheets>
    <sheet name="Weight and Balance" sheetId="1" r:id="rId1"/>
    <sheet name="Instructions" sheetId="2" r:id="rId2"/>
    <sheet name="Chart Data" sheetId="3" r:id="rId3"/>
    <sheet name="Conversions" sheetId="4" r:id="rId4"/>
    <sheet name="Tabelle1" sheetId="5" r:id="rId5"/>
  </sheets>
  <definedNames>
    <definedName name="_xlnm.Print_Area" localSheetId="0">'Weight and Balance'!$A$1:$G$39</definedName>
  </definedNames>
  <calcPr fullCalcOnLoad="1"/>
</workbook>
</file>

<file path=xl/sharedStrings.xml><?xml version="1.0" encoding="utf-8"?>
<sst xmlns="http://schemas.openxmlformats.org/spreadsheetml/2006/main" count="58" uniqueCount="50">
  <si>
    <t>Description</t>
  </si>
  <si>
    <t>Weight (lbs.)</t>
  </si>
  <si>
    <t>Moment         (lb.-ins./1000)</t>
  </si>
  <si>
    <t>Basic Empty Weight (Use the data pertaining to your airplane as it is presently equipped.  Includes unusable fuel and full oil)</t>
  </si>
  <si>
    <t>Prepared:</t>
  </si>
  <si>
    <t>Gallons</t>
  </si>
  <si>
    <t>Rear Passengers</t>
  </si>
  <si>
    <t>Take-Off Weight and Moment</t>
  </si>
  <si>
    <t>Less Fuel for Flight in Gallons</t>
  </si>
  <si>
    <t>Landing Weight and Moment</t>
  </si>
  <si>
    <t>Gallons Used</t>
  </si>
  <si>
    <t>Loaded Aircraft Weight (Pounds)</t>
  </si>
  <si>
    <t>Loaded Aircraft Moment/1000 (Pound-Inches)</t>
  </si>
  <si>
    <t>Instructions For Use</t>
  </si>
  <si>
    <t>- Fill in all values in yellow shaded squares as are applicable to your flight.</t>
  </si>
  <si>
    <t>- Enter your aircraft's empty weight and moment from appropriate weight and balance records carried in your aircraft</t>
  </si>
  <si>
    <t>- Ensure that the plot for both the takeoff and landing weight and moment fall inside the Center of Gravity Moment Envelope on the chart.</t>
  </si>
  <si>
    <t>Pounds to Kilograms</t>
  </si>
  <si>
    <t>Kilograms to Pounds</t>
  </si>
  <si>
    <t>Gallons to Liters</t>
  </si>
  <si>
    <t>Liters to Gallons</t>
  </si>
  <si>
    <t>Pounds</t>
  </si>
  <si>
    <t>Kilos</t>
  </si>
  <si>
    <t xml:space="preserve">Gallons </t>
  </si>
  <si>
    <t>Liters</t>
  </si>
  <si>
    <t>Inches to Centimeters</t>
  </si>
  <si>
    <t>Centimeters to Inches</t>
  </si>
  <si>
    <t>cm</t>
  </si>
  <si>
    <t>in</t>
  </si>
  <si>
    <t>Enter the value in the yellow box and press Enter to get the conversion in the grey box.</t>
  </si>
  <si>
    <t>Fahrenheit to Celsius</t>
  </si>
  <si>
    <t>Celsius to Fahrenheit</t>
  </si>
  <si>
    <t>(F)</t>
  </si>
  <si>
    <t>(C)</t>
  </si>
  <si>
    <t>- Worksheet is formatted to print on one sheet for a record of the flight you are calculating.</t>
  </si>
  <si>
    <t>Modification are not recommended</t>
  </si>
  <si>
    <t>Notes: Ensure that takeoff and landing weight and moment is inside the Center of Gravity Moment Envelope.</t>
  </si>
  <si>
    <t>D-EABG</t>
  </si>
  <si>
    <t>Weight and Balance Loading Problem for 1969 FR-172F</t>
  </si>
  <si>
    <t>Pilot and Front Passenger</t>
  </si>
  <si>
    <t>* Max allowable weight for baggage area 120 lbs</t>
  </si>
  <si>
    <t>- Total weight in baggage area can not exceed 120 pounds</t>
  </si>
  <si>
    <t>- The aircraft's total takeoff weight can not exceed 2500 pounds</t>
  </si>
  <si>
    <t>- Spreadsheet is designed to compliment the charts in the POH for a 1969 Cessna FR172F.  This form is for training purposes only and is not an authorized tool approved by the aircraft manufacturer.</t>
  </si>
  <si>
    <t>Usable Fuel (at 6 lbs/Gal), Enter Gallons, 46 Gal. Maximum</t>
  </si>
  <si>
    <t>Calculated Flight Time:</t>
  </si>
  <si>
    <t>Fuel consum. is calculated with 15 GAL/H</t>
  </si>
  <si>
    <t>45 Minutes reserve fuel: 12 Gallons</t>
  </si>
  <si>
    <t>Baggage Area  (or Passenger on Auxiliary Seat)</t>
  </si>
  <si>
    <t>SWISS Flying Club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</si>
</sst>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mm/dd/yy"/>
    <numFmt numFmtId="187" formatCode="mmmm\ d\,\ yyyy"/>
    <numFmt numFmtId="188" formatCode="mm/dd/yyyy"/>
    <numFmt numFmtId="189" formatCode="0.0"/>
    <numFmt numFmtId="190" formatCode="#,##0.0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4"/>
      <name val="Arial"/>
      <family val="2"/>
    </font>
    <font>
      <b/>
      <sz val="8"/>
      <color indexed="48"/>
      <name val="Arial"/>
      <family val="2"/>
    </font>
    <font>
      <sz val="8.5"/>
      <color indexed="8"/>
      <name val="Arial"/>
      <family val="0"/>
    </font>
    <font>
      <sz val="8.5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.5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183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85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49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186" fontId="2" fillId="0" borderId="10" xfId="0" applyNumberFormat="1" applyFont="1" applyBorder="1" applyAlignment="1">
      <alignment horizontal="center" wrapText="1"/>
    </xf>
    <xf numFmtId="187" fontId="5" fillId="0" borderId="0" xfId="0" applyNumberFormat="1" applyFont="1" applyAlignment="1">
      <alignment horizontal="left" vertical="top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189" fontId="4" fillId="33" borderId="10" xfId="0" applyNumberFormat="1" applyFont="1" applyFill="1" applyBorder="1" applyAlignment="1" applyProtection="1">
      <alignment horizontal="center" vertical="center"/>
      <protection hidden="1"/>
    </xf>
    <xf numFmtId="0" fontId="4" fillId="34" borderId="10" xfId="0" applyFont="1" applyFill="1" applyBorder="1" applyAlignment="1" applyProtection="1">
      <alignment horizontal="center" vertical="center"/>
      <protection locked="0"/>
    </xf>
    <xf numFmtId="189" fontId="3" fillId="33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0" fillId="0" borderId="0" xfId="0" applyAlignment="1">
      <alignment wrapText="1"/>
    </xf>
    <xf numFmtId="0" fontId="8" fillId="0" borderId="0" xfId="0" applyFont="1" applyAlignment="1" applyProtection="1">
      <alignment horizontal="center"/>
      <protection hidden="1"/>
    </xf>
    <xf numFmtId="4" fontId="0" fillId="34" borderId="0" xfId="0" applyNumberFormat="1" applyFill="1" applyAlignment="1" applyProtection="1">
      <alignment horizontal="center" vertical="center"/>
      <protection locked="0"/>
    </xf>
    <xf numFmtId="4" fontId="0" fillId="33" borderId="0" xfId="0" applyNumberFormat="1" applyFill="1" applyAlignment="1" applyProtection="1">
      <alignment horizontal="center" vertical="center"/>
      <protection hidden="1"/>
    </xf>
    <xf numFmtId="3" fontId="0" fillId="34" borderId="0" xfId="0" applyNumberFormat="1" applyFill="1" applyAlignment="1" applyProtection="1">
      <alignment horizontal="center" vertical="center"/>
      <protection locked="0"/>
    </xf>
    <xf numFmtId="3" fontId="0" fillId="33" borderId="0" xfId="0" applyNumberFormat="1" applyFill="1" applyAlignment="1" applyProtection="1">
      <alignment horizontal="center" vertical="center"/>
      <protection hidden="1"/>
    </xf>
    <xf numFmtId="0" fontId="4" fillId="35" borderId="0" xfId="0" applyFont="1" applyFill="1" applyAlignment="1" applyProtection="1">
      <alignment horizontal="left" indent="1"/>
      <protection/>
    </xf>
    <xf numFmtId="190" fontId="4" fillId="34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indent="1"/>
    </xf>
    <xf numFmtId="189" fontId="4" fillId="34" borderId="10" xfId="0" applyNumberFormat="1" applyFont="1" applyFill="1" applyBorder="1" applyAlignment="1" applyProtection="1">
      <alignment horizontal="center" vertical="center"/>
      <protection locked="0"/>
    </xf>
    <xf numFmtId="1" fontId="4" fillId="34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right" vertical="center" wrapText="1"/>
    </xf>
    <xf numFmtId="189" fontId="4" fillId="34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left" inden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0" fillId="0" borderId="16" xfId="0" applyFont="1" applyBorder="1" applyAlignment="1">
      <alignment horizontal="left" inden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1" fillId="36" borderId="19" xfId="0" applyFont="1" applyFill="1" applyBorder="1" applyAlignment="1" applyProtection="1">
      <alignment horizontal="center"/>
      <protection locked="0"/>
    </xf>
    <xf numFmtId="0" fontId="1" fillId="36" borderId="20" xfId="0" applyFont="1" applyFill="1" applyBorder="1" applyAlignment="1" applyProtection="1">
      <alignment horizontal="center"/>
      <protection locked="0"/>
    </xf>
    <xf numFmtId="14" fontId="5" fillId="0" borderId="0" xfId="0" applyNumberFormat="1" applyFont="1" applyBorder="1" applyAlignment="1">
      <alignment horizontal="left" vertical="top" indent="1"/>
    </xf>
    <xf numFmtId="0" fontId="1" fillId="0" borderId="17" xfId="0" applyFont="1" applyBorder="1" applyAlignment="1">
      <alignment horizontal="right" vertical="top"/>
    </xf>
    <xf numFmtId="0" fontId="0" fillId="0" borderId="0" xfId="0" applyAlignment="1" quotePrefix="1">
      <alignment horizontal="left" vertical="center" wrapText="1"/>
    </xf>
    <xf numFmtId="0" fontId="0" fillId="0" borderId="0" xfId="0" applyAlignment="1">
      <alignment/>
    </xf>
    <xf numFmtId="0" fontId="9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5" fillId="0" borderId="0" xfId="0" applyFont="1" applyAlignment="1" applyProtection="1">
      <alignment horizont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ont>
        <b/>
        <i val="0"/>
        <u val="single"/>
        <strike val="0"/>
        <color indexed="9"/>
      </font>
      <fill>
        <patternFill>
          <bgColor indexed="10"/>
        </patternFill>
      </fill>
    </dxf>
    <dxf>
      <font>
        <b/>
        <i val="0"/>
        <u val="single"/>
        <strike val="0"/>
        <color indexed="9"/>
      </font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strike val="0"/>
        <color indexed="22"/>
      </font>
    </dxf>
    <dxf>
      <font>
        <b/>
        <i val="0"/>
        <u val="single"/>
        <strike val="0"/>
        <color indexed="9"/>
      </font>
      <fill>
        <patternFill>
          <bgColor indexed="10"/>
        </patternFill>
      </fill>
    </dxf>
    <dxf>
      <font>
        <b/>
        <i val="0"/>
        <u val="single"/>
        <strike val="0"/>
        <color indexed="9"/>
      </font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0245"/>
          <c:w val="0.9445"/>
          <c:h val="0.897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'Chart Data'!$B$2:$B$24</c:f>
              <c:numCache>
                <c:ptCount val="23"/>
                <c:pt idx="0">
                  <c:v>52.5</c:v>
                </c:pt>
                <c:pt idx="1">
                  <c:v>56</c:v>
                </c:pt>
                <c:pt idx="2">
                  <c:v>59.5</c:v>
                </c:pt>
                <c:pt idx="3">
                  <c:v>63</c:v>
                </c:pt>
                <c:pt idx="4">
                  <c:v>66.4</c:v>
                </c:pt>
                <c:pt idx="5">
                  <c:v>68</c:v>
                </c:pt>
                <c:pt idx="6">
                  <c:v>71</c:v>
                </c:pt>
                <c:pt idx="7">
                  <c:v>76.5</c:v>
                </c:pt>
                <c:pt idx="8">
                  <c:v>82.5</c:v>
                </c:pt>
                <c:pt idx="9">
                  <c:v>101</c:v>
                </c:pt>
                <c:pt idx="10">
                  <c:v>105</c:v>
                </c:pt>
                <c:pt idx="11">
                  <c:v>110</c:v>
                </c:pt>
                <c:pt idx="12">
                  <c:v>113</c:v>
                </c:pt>
                <c:pt idx="13">
                  <c:v>116</c:v>
                </c:pt>
                <c:pt idx="14">
                  <c:v>118</c:v>
                </c:pt>
                <c:pt idx="15">
                  <c:v>104</c:v>
                </c:pt>
                <c:pt idx="16">
                  <c:v>99</c:v>
                </c:pt>
                <c:pt idx="17">
                  <c:v>94.5</c:v>
                </c:pt>
                <c:pt idx="18">
                  <c:v>90</c:v>
                </c:pt>
                <c:pt idx="19">
                  <c:v>85</c:v>
                </c:pt>
                <c:pt idx="20">
                  <c:v>80.5</c:v>
                </c:pt>
                <c:pt idx="21">
                  <c:v>75.5</c:v>
                </c:pt>
                <c:pt idx="22">
                  <c:v>71</c:v>
                </c:pt>
              </c:numCache>
            </c:numRef>
          </c:xVal>
          <c:yVal>
            <c:numRef>
              <c:f>'Chart Data'!$A$2:$A$24</c:f>
              <c:numCache>
                <c:ptCount val="23"/>
                <c:pt idx="0">
                  <c:v>1500</c:v>
                </c:pt>
                <c:pt idx="1">
                  <c:v>1600</c:v>
                </c:pt>
                <c:pt idx="2">
                  <c:v>1700</c:v>
                </c:pt>
                <c:pt idx="3">
                  <c:v>1800</c:v>
                </c:pt>
                <c:pt idx="4">
                  <c:v>1900</c:v>
                </c:pt>
                <c:pt idx="5">
                  <c:v>1950</c:v>
                </c:pt>
                <c:pt idx="6">
                  <c:v>2000</c:v>
                </c:pt>
                <c:pt idx="7">
                  <c:v>2100</c:v>
                </c:pt>
                <c:pt idx="8">
                  <c:v>2200</c:v>
                </c:pt>
                <c:pt idx="9">
                  <c:v>2500</c:v>
                </c:pt>
                <c:pt idx="10">
                  <c:v>2500</c:v>
                </c:pt>
                <c:pt idx="11">
                  <c:v>2500</c:v>
                </c:pt>
                <c:pt idx="12">
                  <c:v>2500</c:v>
                </c:pt>
                <c:pt idx="13">
                  <c:v>2500</c:v>
                </c:pt>
                <c:pt idx="14">
                  <c:v>2500</c:v>
                </c:pt>
                <c:pt idx="15">
                  <c:v>2200</c:v>
                </c:pt>
                <c:pt idx="16">
                  <c:v>2100</c:v>
                </c:pt>
                <c:pt idx="17">
                  <c:v>2000</c:v>
                </c:pt>
                <c:pt idx="18">
                  <c:v>1900</c:v>
                </c:pt>
                <c:pt idx="19">
                  <c:v>1800</c:v>
                </c:pt>
                <c:pt idx="20">
                  <c:v>1700</c:v>
                </c:pt>
                <c:pt idx="21">
                  <c:v>1600</c:v>
                </c:pt>
                <c:pt idx="22">
                  <c:v>1500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'Weight and Balance'!$A$9</c:f>
              <c:strCache>
                <c:ptCount val="1"/>
                <c:pt idx="0">
                  <c:v>Take-Off Weight and Moment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'Weight and Balance'!$C$9</c:f>
              <c:numCache/>
            </c:numRef>
          </c:xVal>
          <c:yVal>
            <c:numRef>
              <c:f>'Weight and Balance'!$B$9</c:f>
              <c:numCache/>
            </c:numRef>
          </c:yVal>
          <c:smooth val="0"/>
        </c:ser>
        <c:ser>
          <c:idx val="3"/>
          <c:order val="2"/>
          <c:tx>
            <c:v>Utility Category</c:v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'Chart Data'!$E$2:$E$4</c:f>
              <c:numCache>
                <c:ptCount val="3"/>
                <c:pt idx="0">
                  <c:v>82.5</c:v>
                </c:pt>
                <c:pt idx="1">
                  <c:v>89</c:v>
                </c:pt>
                <c:pt idx="2">
                  <c:v>60.5</c:v>
                </c:pt>
              </c:numCache>
            </c:numRef>
          </c:xVal>
          <c:yVal>
            <c:numRef>
              <c:f>'Chart Data'!$D$2:$D$4</c:f>
              <c:numCache>
                <c:ptCount val="3"/>
                <c:pt idx="0">
                  <c:v>2200</c:v>
                </c:pt>
                <c:pt idx="1">
                  <c:v>2200</c:v>
                </c:pt>
                <c:pt idx="2">
                  <c:v>1500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'Weight and Balance'!$A$11</c:f>
              <c:strCache>
                <c:ptCount val="1"/>
                <c:pt idx="0">
                  <c:v>Landing Weight and Moment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'Weight and Balance'!$C$11</c:f>
              <c:numCache/>
            </c:numRef>
          </c:xVal>
          <c:yVal>
            <c:numRef>
              <c:f>'Weight and Balance'!$B$11</c:f>
              <c:numCache/>
            </c:numRef>
          </c:yVal>
          <c:smooth val="0"/>
        </c:ser>
        <c:axId val="25742622"/>
        <c:axId val="30357007"/>
      </c:scatterChart>
      <c:valAx>
        <c:axId val="25742622"/>
        <c:scaling>
          <c:orientation val="minMax"/>
          <c:max val="130"/>
          <c:min val="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Loaded Aircraft Moment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>
              <a:srgbClr val="000000"/>
            </a:solidFill>
          </a:ln>
        </c:spPr>
        <c:crossAx val="30357007"/>
        <c:crossesAt val="1500"/>
        <c:crossBetween val="midCat"/>
        <c:dispUnits/>
        <c:majorUnit val="5"/>
        <c:minorUnit val="1"/>
      </c:valAx>
      <c:valAx>
        <c:axId val="30357007"/>
        <c:scaling>
          <c:orientation val="minMax"/>
          <c:max val="26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Loaded Aircraft Weight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5742622"/>
        <c:crossesAt val="45"/>
        <c:crossBetween val="midCat"/>
        <c:dispUnits/>
        <c:majorUnit val="100"/>
        <c:minorUnit val="2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0.10475</cdr:x>
      <cdr:y>0.53575</cdr:y>
    </cdr:from>
    <cdr:to>
      <cdr:x>0.20925</cdr:x>
      <cdr:y>0.573</cdr:y>
    </cdr:to>
    <cdr:sp>
      <cdr:nvSpPr>
        <cdr:cNvPr id="1" name="AutoShape 2"/>
        <cdr:cNvSpPr>
          <a:spLocks/>
        </cdr:cNvSpPr>
      </cdr:nvSpPr>
      <cdr:spPr>
        <a:xfrm>
          <a:off x="762000" y="2114550"/>
          <a:ext cx="762000" cy="142875"/>
        </a:xfrm>
        <a:prstGeom prst="borderCallout2">
          <a:avLst>
            <a:gd name="adj1" fmla="val 74574"/>
            <a:gd name="adj2" fmla="val 390476"/>
            <a:gd name="adj3" fmla="val 66412"/>
            <a:gd name="adj4" fmla="val 7143"/>
            <a:gd name="adj5" fmla="val 58250"/>
            <a:gd name="adj6" fmla="val 7143"/>
          </a:avLst>
        </a:prstGeom>
        <a:solidFill>
          <a:srgbClr val="C0C0C0">
            <a:alpha val="50000"/>
          </a:srgbClr>
        </a:solidFill>
        <a:ln w="19050" cmpd="sng">
          <a:solidFill>
            <a:srgbClr val="000000"/>
          </a:solidFill>
          <a:headEnd type="triangle"/>
          <a:tailEnd type="none"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Utility Category</a:t>
          </a:r>
        </a:p>
      </cdr:txBody>
    </cdr:sp>
  </cdr:relSizeAnchor>
  <cdr:relSizeAnchor xmlns:cdr="http://schemas.openxmlformats.org/drawingml/2006/chartDrawing">
    <cdr:from>
      <cdr:x>0.736</cdr:x>
      <cdr:y>0.7535</cdr:y>
    </cdr:from>
    <cdr:to>
      <cdr:x>0.85</cdr:x>
      <cdr:y>0.79125</cdr:y>
    </cdr:to>
    <cdr:sp>
      <cdr:nvSpPr>
        <cdr:cNvPr id="2" name="AutoShape 3"/>
        <cdr:cNvSpPr>
          <a:spLocks/>
        </cdr:cNvSpPr>
      </cdr:nvSpPr>
      <cdr:spPr>
        <a:xfrm>
          <a:off x="5372100" y="2981325"/>
          <a:ext cx="828675" cy="152400"/>
        </a:xfrm>
        <a:prstGeom prst="borderCallout2">
          <a:avLst>
            <a:gd name="adj1" fmla="val -124143"/>
            <a:gd name="adj2" fmla="val -842560"/>
            <a:gd name="adj3" fmla="val -90884"/>
            <a:gd name="adj4" fmla="val 7143"/>
            <a:gd name="adj5" fmla="val -57620"/>
            <a:gd name="adj6" fmla="val 7143"/>
          </a:avLst>
        </a:prstGeom>
        <a:solidFill>
          <a:srgbClr val="C0C0C0">
            <a:alpha val="50000"/>
          </a:srgbClr>
        </a:solidFill>
        <a:ln w="19050" cmpd="sng">
          <a:solidFill>
            <a:srgbClr val="000000"/>
          </a:solidFill>
          <a:headEnd type="triangle"/>
          <a:tailEnd type="none"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Normal Category</a:t>
          </a:r>
        </a:p>
      </cdr:txBody>
    </cdr:sp>
  </cdr:relSizeAnchor>
  <cdr:relSizeAnchor xmlns:cdr="http://schemas.openxmlformats.org/drawingml/2006/chartDrawing">
    <cdr:from>
      <cdr:x>0.32075</cdr:x>
      <cdr:y>0.00125</cdr:y>
    </cdr:from>
    <cdr:to>
      <cdr:x>0.82</cdr:x>
      <cdr:y>0.065</cdr:y>
    </cdr:to>
    <cdr:sp>
      <cdr:nvSpPr>
        <cdr:cNvPr id="3" name="Text Box 4"/>
        <cdr:cNvSpPr txBox="1">
          <a:spLocks noChangeArrowheads="1"/>
        </cdr:cNvSpPr>
      </cdr:nvSpPr>
      <cdr:spPr>
        <a:xfrm>
          <a:off x="2343150" y="0"/>
          <a:ext cx="36480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Take-Off                  Landing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0</xdr:rowOff>
    </xdr:from>
    <xdr:to>
      <xdr:col>6</xdr:col>
      <xdr:colOff>276225</xdr:colOff>
      <xdr:row>38</xdr:row>
      <xdr:rowOff>76200</xdr:rowOff>
    </xdr:to>
    <xdr:graphicFrame>
      <xdr:nvGraphicFramePr>
        <xdr:cNvPr id="1" name="Diagramm 3"/>
        <xdr:cNvGraphicFramePr/>
      </xdr:nvGraphicFramePr>
      <xdr:xfrm>
        <a:off x="19050" y="3714750"/>
        <a:ext cx="73056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19050</xdr:colOff>
      <xdr:row>14</xdr:row>
      <xdr:rowOff>47625</xdr:rowOff>
    </xdr:from>
    <xdr:to>
      <xdr:col>1</xdr:col>
      <xdr:colOff>171450</xdr:colOff>
      <xdr:row>15</xdr:row>
      <xdr:rowOff>66675</xdr:rowOff>
    </xdr:to>
    <xdr:pic>
      <xdr:nvPicPr>
        <xdr:cNvPr id="2" name="Picture 4" descr="GreenDo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33675" y="376237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14</xdr:row>
      <xdr:rowOff>47625</xdr:rowOff>
    </xdr:from>
    <xdr:to>
      <xdr:col>2</xdr:col>
      <xdr:colOff>361950</xdr:colOff>
      <xdr:row>15</xdr:row>
      <xdr:rowOff>47625</xdr:rowOff>
    </xdr:to>
    <xdr:pic>
      <xdr:nvPicPr>
        <xdr:cNvPr id="3" name="Picture 5" descr="RedDo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00450" y="3762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showGridLines="0" tabSelected="1" workbookViewId="0" topLeftCell="A1">
      <selection activeCell="B1" sqref="B1:C1"/>
    </sheetView>
  </sheetViews>
  <sheetFormatPr defaultColWidth="11.421875" defaultRowHeight="12.75"/>
  <cols>
    <col min="1" max="1" width="40.7109375" style="0" customWidth="1"/>
    <col min="2" max="2" width="10.28125" style="0" customWidth="1"/>
    <col min="3" max="3" width="11.00390625" style="0" customWidth="1"/>
    <col min="4" max="4" width="19.8515625" style="0" customWidth="1"/>
    <col min="5" max="5" width="11.00390625" style="0" customWidth="1"/>
    <col min="6" max="6" width="12.8515625" style="0" customWidth="1"/>
    <col min="7" max="7" width="6.00390625" style="0" customWidth="1"/>
  </cols>
  <sheetData>
    <row r="1" spans="1:7" ht="14.25" customHeight="1">
      <c r="A1" s="4" t="s">
        <v>49</v>
      </c>
      <c r="B1" s="41"/>
      <c r="C1" s="41"/>
      <c r="D1" s="34" t="s">
        <v>4</v>
      </c>
      <c r="E1" s="40">
        <f ca="1">NOW()</f>
        <v>40638.54107615741</v>
      </c>
      <c r="F1" s="40"/>
      <c r="G1" s="33"/>
    </row>
    <row r="2" spans="1:3" ht="31.5">
      <c r="A2" s="3" t="s">
        <v>38</v>
      </c>
      <c r="B2" s="38" t="s">
        <v>37</v>
      </c>
      <c r="C2" s="39"/>
    </row>
    <row r="3" spans="1:3" ht="36" customHeight="1">
      <c r="A3" s="1" t="s">
        <v>0</v>
      </c>
      <c r="B3" s="1" t="s">
        <v>1</v>
      </c>
      <c r="C3" s="1" t="s">
        <v>2</v>
      </c>
    </row>
    <row r="4" spans="1:4" ht="37.5" customHeight="1">
      <c r="A4" s="2" t="s">
        <v>3</v>
      </c>
      <c r="B4" s="7">
        <v>1550</v>
      </c>
      <c r="C4" s="20">
        <v>56.1</v>
      </c>
      <c r="D4" s="1" t="s">
        <v>5</v>
      </c>
    </row>
    <row r="5" spans="1:4" ht="16.5" customHeight="1">
      <c r="A5" s="2" t="s">
        <v>44</v>
      </c>
      <c r="B5" s="5">
        <f>6*D5</f>
        <v>276</v>
      </c>
      <c r="C5" s="6">
        <f>B5*47.8/1000</f>
        <v>13.1928</v>
      </c>
      <c r="D5" s="23">
        <v>46</v>
      </c>
    </row>
    <row r="6" spans="1:5" ht="16.5" customHeight="1">
      <c r="A6" s="2" t="s">
        <v>39</v>
      </c>
      <c r="B6" s="7">
        <v>320</v>
      </c>
      <c r="C6" s="6">
        <f>(B6*35.9)/1000</f>
        <v>11.488</v>
      </c>
      <c r="D6" s="24" t="s">
        <v>45</v>
      </c>
      <c r="E6" s="25">
        <v>2.25</v>
      </c>
    </row>
    <row r="7" spans="1:6" ht="16.5" customHeight="1">
      <c r="A7" s="2" t="s">
        <v>6</v>
      </c>
      <c r="B7" s="7">
        <v>320</v>
      </c>
      <c r="C7" s="6">
        <f>B7*70/1000</f>
        <v>22.4</v>
      </c>
      <c r="D7" s="27" t="s">
        <v>46</v>
      </c>
      <c r="E7" s="28"/>
      <c r="F7" s="29"/>
    </row>
    <row r="8" spans="1:6" ht="16.5" customHeight="1">
      <c r="A8" s="2" t="s">
        <v>48</v>
      </c>
      <c r="B8" s="7">
        <v>34</v>
      </c>
      <c r="C8" s="6">
        <f>(B8*93.5)/1000</f>
        <v>3.179</v>
      </c>
      <c r="D8" s="30" t="s">
        <v>47</v>
      </c>
      <c r="E8" s="31"/>
      <c r="F8" s="32"/>
    </row>
    <row r="9" spans="1:4" ht="18.75" customHeight="1">
      <c r="A9" s="9" t="s">
        <v>7</v>
      </c>
      <c r="B9" s="10">
        <f>SUM(B4:B8)</f>
        <v>2500</v>
      </c>
      <c r="C9" s="8">
        <f>SUM(C4:C8)</f>
        <v>106.3598</v>
      </c>
      <c r="D9" s="26" t="s">
        <v>10</v>
      </c>
    </row>
    <row r="10" spans="1:4" ht="16.5" customHeight="1">
      <c r="A10" s="2" t="s">
        <v>8</v>
      </c>
      <c r="B10" s="5">
        <f>-D10*6</f>
        <v>-202.5</v>
      </c>
      <c r="C10" s="6">
        <f>B10*47.8/1000</f>
        <v>-9.6795</v>
      </c>
      <c r="D10" s="22">
        <f>E6*15</f>
        <v>33.75</v>
      </c>
    </row>
    <row r="11" spans="1:3" ht="18.75" customHeight="1">
      <c r="A11" s="9" t="s">
        <v>9</v>
      </c>
      <c r="B11" s="10">
        <f>B9+B10</f>
        <v>2297.5</v>
      </c>
      <c r="C11" s="8">
        <f>C9+C10</f>
        <v>96.6803</v>
      </c>
    </row>
    <row r="12" spans="1:6" ht="27.75" customHeight="1">
      <c r="A12" s="36" t="s">
        <v>36</v>
      </c>
      <c r="B12" s="37"/>
      <c r="C12" s="37"/>
      <c r="D12" s="37"/>
      <c r="E12" s="37"/>
      <c r="F12" s="37"/>
    </row>
    <row r="13" spans="1:3" ht="12.75">
      <c r="A13" s="11" t="s">
        <v>40</v>
      </c>
      <c r="C13" s="21"/>
    </row>
    <row r="14" spans="1:6" ht="12.75">
      <c r="A14" s="19" t="str">
        <f>IF(B9&gt;2500,"Take-Off Weight is above 2500!","Take-Off Weight is OK")</f>
        <v>Take-Off Weight is OK</v>
      </c>
      <c r="C14" s="12"/>
      <c r="D14" s="35" t="str">
        <f>IF((D5-D10)&gt;=12,"Fuel Calculation OK","NOT ENOUGH FUEL FOR PLANNED FLIGHT")</f>
        <v>Fuel Calculation OK</v>
      </c>
      <c r="E14" s="35"/>
      <c r="F14" s="35"/>
    </row>
    <row r="15" ht="12.75">
      <c r="A15" s="11"/>
    </row>
    <row r="16" ht="12.75">
      <c r="A16" s="11"/>
    </row>
  </sheetData>
  <sheetProtection sheet="1" objects="1" scenarios="1"/>
  <mergeCells count="5">
    <mergeCell ref="D14:F14"/>
    <mergeCell ref="A12:F12"/>
    <mergeCell ref="B2:C2"/>
    <mergeCell ref="E1:F1"/>
    <mergeCell ref="B1:C1"/>
  </mergeCells>
  <conditionalFormatting sqref="D14">
    <cfRule type="cellIs" priority="1" dxfId="4" operator="equal" stopIfTrue="1">
      <formula>"Fuel Calculation OK"</formula>
    </cfRule>
    <cfRule type="cellIs" priority="2" dxfId="0" operator="equal" stopIfTrue="1">
      <formula>"NOT ENOUGH FUEL FOR PLANNED FLIGHT"</formula>
    </cfRule>
  </conditionalFormatting>
  <conditionalFormatting sqref="D7:D8 C13">
    <cfRule type="cellIs" priority="3" dxfId="1" operator="equal" stopIfTrue="1">
      <formula>"Take-Off Weight is OK"</formula>
    </cfRule>
    <cfRule type="cellIs" priority="4" dxfId="0" operator="equal" stopIfTrue="1">
      <formula>"Take-Off Weight is above 2300!"</formula>
    </cfRule>
  </conditionalFormatting>
  <conditionalFormatting sqref="C11">
    <cfRule type="cellIs" priority="5" dxfId="5" operator="equal" stopIfTrue="1">
      <formula>0</formula>
    </cfRule>
  </conditionalFormatting>
  <conditionalFormatting sqref="B9">
    <cfRule type="cellIs" priority="6" dxfId="4" operator="lessThanOrEqual" stopIfTrue="1">
      <formula>2500</formula>
    </cfRule>
    <cfRule type="cellIs" priority="7" dxfId="0" operator="greaterThan" stopIfTrue="1">
      <formula>2500</formula>
    </cfRule>
  </conditionalFormatting>
  <conditionalFormatting sqref="C9">
    <cfRule type="cellIs" priority="8" dxfId="0" operator="greaterThan" stopIfTrue="1">
      <formula>118</formula>
    </cfRule>
  </conditionalFormatting>
  <conditionalFormatting sqref="A14">
    <cfRule type="cellIs" priority="9" dxfId="1" operator="equal" stopIfTrue="1">
      <formula>"Take-Off Weight is OK"</formula>
    </cfRule>
    <cfRule type="cellIs" priority="10" dxfId="0" operator="equal" stopIfTrue="1">
      <formula>"Take-Off Weight is above 2500!"</formula>
    </cfRule>
  </conditionalFormatting>
  <dataValidations count="3">
    <dataValidation type="whole" operator="lessThanOrEqual" allowBlank="1" showInputMessage="1" showErrorMessage="1" errorTitle="Amercian Flight Training Center" error="You can not use more than 53 gallons because that is more than your usable fuel!!!!" sqref="D10">
      <formula1>53</formula1>
    </dataValidation>
    <dataValidation type="whole" allowBlank="1" showInputMessage="1" showErrorMessage="1" errorTitle="Thunderhorse Aviation" error="Baggage Area 1 can only contain a weight from 0 to 120 pounds." sqref="B8">
      <formula1>0</formula1>
      <formula2>120</formula2>
    </dataValidation>
    <dataValidation type="whole" operator="lessThanOrEqual" allowBlank="1" showInputMessage="1" showErrorMessage="1" errorTitle="Amercian Flight Training Center" error="You can not hold more than 53 gallons" sqref="D5">
      <formula1>53</formula1>
    </dataValidation>
  </dataValidations>
  <printOptions horizontalCentered="1"/>
  <pageMargins left="0.5" right="0.43" top="0.75" bottom="0.75" header="0.5" footer="0.5"/>
  <pageSetup horizontalDpi="300" verticalDpi="300" orientation="portrait" scale="85" r:id="rId2"/>
  <ignoredErrors>
    <ignoredError sqref="D10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9"/>
  <sheetViews>
    <sheetView showGridLines="0" showRowColHeaders="0" zoomScalePageLayoutView="0" workbookViewId="0" topLeftCell="A1">
      <selection activeCell="G11" sqref="G11"/>
    </sheetView>
  </sheetViews>
  <sheetFormatPr defaultColWidth="0" defaultRowHeight="12.75"/>
  <cols>
    <col min="1" max="1" width="3.421875" style="0" customWidth="1"/>
    <col min="2" max="6" width="9.140625" style="0" customWidth="1"/>
    <col min="7" max="7" width="37.28125" style="0" customWidth="1"/>
    <col min="8" max="16384" width="0" style="0" hidden="1" customWidth="1"/>
  </cols>
  <sheetData>
    <row r="1" spans="2:7" ht="24.75" customHeight="1">
      <c r="B1" s="45" t="s">
        <v>13</v>
      </c>
      <c r="C1" s="45"/>
      <c r="D1" s="45"/>
      <c r="E1" s="45"/>
      <c r="F1" s="45"/>
      <c r="G1" s="45"/>
    </row>
    <row r="2" spans="2:7" ht="45" customHeight="1">
      <c r="B2" s="42" t="s">
        <v>43</v>
      </c>
      <c r="C2" s="46"/>
      <c r="D2" s="46"/>
      <c r="E2" s="46"/>
      <c r="F2" s="46"/>
      <c r="G2" s="46"/>
    </row>
    <row r="3" spans="2:7" ht="15" customHeight="1">
      <c r="B3" s="42" t="s">
        <v>14</v>
      </c>
      <c r="C3" s="46"/>
      <c r="D3" s="46"/>
      <c r="E3" s="46"/>
      <c r="F3" s="46"/>
      <c r="G3" s="46"/>
    </row>
    <row r="4" spans="2:7" ht="30" customHeight="1">
      <c r="B4" s="42" t="s">
        <v>15</v>
      </c>
      <c r="C4" s="46"/>
      <c r="D4" s="46"/>
      <c r="E4" s="46"/>
      <c r="F4" s="46"/>
      <c r="G4" s="46"/>
    </row>
    <row r="5" spans="2:7" ht="15" customHeight="1">
      <c r="B5" s="42" t="s">
        <v>41</v>
      </c>
      <c r="C5" s="46"/>
      <c r="D5" s="46"/>
      <c r="E5" s="46"/>
      <c r="F5" s="46"/>
      <c r="G5" s="46"/>
    </row>
    <row r="6" spans="2:7" ht="15" customHeight="1">
      <c r="B6" s="42" t="s">
        <v>42</v>
      </c>
      <c r="C6" s="42"/>
      <c r="D6" s="42"/>
      <c r="E6" s="42"/>
      <c r="F6" s="42"/>
      <c r="G6" s="42"/>
    </row>
    <row r="7" spans="2:7" ht="30" customHeight="1">
      <c r="B7" s="42" t="s">
        <v>16</v>
      </c>
      <c r="C7" s="43"/>
      <c r="D7" s="43"/>
      <c r="E7" s="43"/>
      <c r="F7" s="43"/>
      <c r="G7" s="43"/>
    </row>
    <row r="8" spans="2:7" ht="15" customHeight="1">
      <c r="B8" s="42" t="s">
        <v>34</v>
      </c>
      <c r="C8" s="42"/>
      <c r="D8" s="42"/>
      <c r="E8" s="42"/>
      <c r="F8" s="42"/>
      <c r="G8" s="42"/>
    </row>
    <row r="9" spans="2:7" ht="30" customHeight="1">
      <c r="B9" s="44" t="s">
        <v>35</v>
      </c>
      <c r="C9" s="44"/>
      <c r="D9" s="44"/>
      <c r="E9" s="44"/>
      <c r="F9" s="44"/>
      <c r="G9" s="44"/>
    </row>
    <row r="10" ht="30" customHeight="1"/>
    <row r="11" ht="34.5" customHeight="1"/>
  </sheetData>
  <sheetProtection/>
  <mergeCells count="9">
    <mergeCell ref="B7:G7"/>
    <mergeCell ref="B9:G9"/>
    <mergeCell ref="B8:G8"/>
    <mergeCell ref="B1:G1"/>
    <mergeCell ref="B3:G3"/>
    <mergeCell ref="B4:G4"/>
    <mergeCell ref="B5:G5"/>
    <mergeCell ref="B2:G2"/>
    <mergeCell ref="B6:G6"/>
  </mergeCells>
  <printOptions/>
  <pageMargins left="0.787401575" right="0.787401575" top="0.984251969" bottom="0.984251969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15.00390625" style="0" bestFit="1" customWidth="1"/>
    <col min="2" max="2" width="13.57421875" style="0" bestFit="1" customWidth="1"/>
  </cols>
  <sheetData>
    <row r="1" spans="1:2" ht="42.75" customHeight="1">
      <c r="A1" s="13" t="s">
        <v>11</v>
      </c>
      <c r="B1" s="13" t="s">
        <v>12</v>
      </c>
    </row>
    <row r="2" spans="1:5" ht="12.75">
      <c r="A2">
        <v>1500</v>
      </c>
      <c r="B2">
        <v>52.5</v>
      </c>
      <c r="D2">
        <v>2200</v>
      </c>
      <c r="E2">
        <v>82.5</v>
      </c>
    </row>
    <row r="3" spans="1:5" ht="12.75">
      <c r="A3">
        <v>1600</v>
      </c>
      <c r="B3">
        <v>56</v>
      </c>
      <c r="D3">
        <v>2200</v>
      </c>
      <c r="E3">
        <v>89</v>
      </c>
    </row>
    <row r="4" spans="1:5" ht="12.75">
      <c r="A4">
        <v>1700</v>
      </c>
      <c r="B4">
        <v>59.5</v>
      </c>
      <c r="D4">
        <v>1500</v>
      </c>
      <c r="E4">
        <v>60.5</v>
      </c>
    </row>
    <row r="5" spans="1:2" ht="12.75">
      <c r="A5">
        <v>1800</v>
      </c>
      <c r="B5">
        <v>63</v>
      </c>
    </row>
    <row r="6" spans="1:2" ht="12.75">
      <c r="A6">
        <v>1900</v>
      </c>
      <c r="B6">
        <v>66.4</v>
      </c>
    </row>
    <row r="7" spans="1:2" ht="12.75">
      <c r="A7">
        <v>1950</v>
      </c>
      <c r="B7">
        <v>68</v>
      </c>
    </row>
    <row r="8" spans="1:2" ht="12.75">
      <c r="A8">
        <v>2000</v>
      </c>
      <c r="B8">
        <v>71</v>
      </c>
    </row>
    <row r="9" spans="1:2" ht="12.75">
      <c r="A9">
        <v>2100</v>
      </c>
      <c r="B9">
        <v>76.5</v>
      </c>
    </row>
    <row r="10" spans="1:2" ht="12.75">
      <c r="A10">
        <v>2200</v>
      </c>
      <c r="B10">
        <v>82.5</v>
      </c>
    </row>
    <row r="11" spans="1:4" ht="12.75">
      <c r="A11">
        <v>2500</v>
      </c>
      <c r="B11">
        <v>101</v>
      </c>
      <c r="C11">
        <v>104</v>
      </c>
      <c r="D11">
        <v>88.5</v>
      </c>
    </row>
    <row r="12" spans="1:4" ht="12.75">
      <c r="A12">
        <v>2500</v>
      </c>
      <c r="B12">
        <v>105</v>
      </c>
      <c r="C12">
        <v>105.5</v>
      </c>
      <c r="D12">
        <v>90</v>
      </c>
    </row>
    <row r="13" spans="1:4" ht="12.75">
      <c r="A13">
        <v>2500</v>
      </c>
      <c r="B13">
        <v>110</v>
      </c>
      <c r="C13">
        <v>110.5</v>
      </c>
      <c r="D13">
        <v>95</v>
      </c>
    </row>
    <row r="14" spans="1:4" ht="12.75">
      <c r="A14">
        <v>2500</v>
      </c>
      <c r="B14">
        <v>113</v>
      </c>
      <c r="C14">
        <v>115.5</v>
      </c>
      <c r="D14">
        <v>100</v>
      </c>
    </row>
    <row r="15" spans="1:4" ht="12.75">
      <c r="A15">
        <v>2500</v>
      </c>
      <c r="B15">
        <v>116</v>
      </c>
      <c r="C15">
        <v>120</v>
      </c>
      <c r="D15">
        <v>105</v>
      </c>
    </row>
    <row r="16" spans="1:4" ht="12.75">
      <c r="A16">
        <v>2500</v>
      </c>
      <c r="B16">
        <v>118</v>
      </c>
      <c r="C16">
        <v>123.8</v>
      </c>
      <c r="D16">
        <v>108.8</v>
      </c>
    </row>
    <row r="17" spans="1:2" ht="12.75">
      <c r="A17">
        <v>2200</v>
      </c>
      <c r="B17">
        <v>104</v>
      </c>
    </row>
    <row r="18" spans="1:2" ht="12.75">
      <c r="A18">
        <v>2100</v>
      </c>
      <c r="B18">
        <v>99</v>
      </c>
    </row>
    <row r="19" spans="1:2" ht="12.75">
      <c r="A19">
        <v>2000</v>
      </c>
      <c r="B19">
        <v>94.5</v>
      </c>
    </row>
    <row r="20" spans="1:2" ht="12.75">
      <c r="A20">
        <v>1900</v>
      </c>
      <c r="B20">
        <v>90</v>
      </c>
    </row>
    <row r="21" spans="1:2" ht="12.75">
      <c r="A21">
        <v>1800</v>
      </c>
      <c r="B21">
        <v>85</v>
      </c>
    </row>
    <row r="22" spans="1:2" ht="12.75">
      <c r="A22">
        <v>1700</v>
      </c>
      <c r="B22">
        <v>80.5</v>
      </c>
    </row>
    <row r="23" spans="1:2" ht="12.75">
      <c r="A23">
        <v>1600</v>
      </c>
      <c r="B23">
        <v>75.5</v>
      </c>
    </row>
    <row r="24" spans="1:2" ht="12.75">
      <c r="A24">
        <v>1500</v>
      </c>
      <c r="B24">
        <v>71</v>
      </c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15"/>
  <sheetViews>
    <sheetView showGridLines="0" showRowColHeaders="0" zoomScalePageLayoutView="0" workbookViewId="0" topLeftCell="A1">
      <selection activeCell="B12" sqref="B12"/>
    </sheetView>
  </sheetViews>
  <sheetFormatPr defaultColWidth="9.140625" defaultRowHeight="12.75"/>
  <cols>
    <col min="1" max="1" width="5.28125" style="0" customWidth="1"/>
    <col min="2" max="3" width="11.28125" style="0" customWidth="1"/>
    <col min="4" max="4" width="5.7109375" style="0" customWidth="1"/>
    <col min="5" max="6" width="11.28125" style="0" customWidth="1"/>
  </cols>
  <sheetData>
    <row r="2" spans="2:6" ht="24" customHeight="1">
      <c r="B2" s="47" t="s">
        <v>29</v>
      </c>
      <c r="C2" s="47"/>
      <c r="D2" s="47"/>
      <c r="E2" s="47"/>
      <c r="F2" s="47"/>
    </row>
    <row r="4" spans="2:6" ht="18" customHeight="1">
      <c r="B4" s="48" t="s">
        <v>17</v>
      </c>
      <c r="C4" s="48"/>
      <c r="E4" s="48" t="s">
        <v>30</v>
      </c>
      <c r="F4" s="48"/>
    </row>
    <row r="5" spans="2:6" ht="18" customHeight="1">
      <c r="B5" s="14" t="s">
        <v>21</v>
      </c>
      <c r="C5" s="14" t="s">
        <v>22</v>
      </c>
      <c r="E5" s="14" t="s">
        <v>32</v>
      </c>
      <c r="F5" s="14" t="s">
        <v>33</v>
      </c>
    </row>
    <row r="6" spans="2:6" ht="18" customHeight="1">
      <c r="B6" s="15"/>
      <c r="C6" s="16">
        <f>B6/2.205</f>
        <v>0</v>
      </c>
      <c r="E6" s="17"/>
      <c r="F6" s="18">
        <f>(E6-32)*(5/9)</f>
        <v>-17.77777777777778</v>
      </c>
    </row>
    <row r="7" spans="2:6" ht="24" customHeight="1">
      <c r="B7" s="48" t="s">
        <v>18</v>
      </c>
      <c r="C7" s="48"/>
      <c r="E7" s="48" t="s">
        <v>31</v>
      </c>
      <c r="F7" s="48"/>
    </row>
    <row r="8" spans="2:6" ht="18" customHeight="1">
      <c r="B8" s="14" t="s">
        <v>22</v>
      </c>
      <c r="C8" s="14" t="s">
        <v>21</v>
      </c>
      <c r="E8" s="14" t="s">
        <v>33</v>
      </c>
      <c r="F8" s="14" t="s">
        <v>32</v>
      </c>
    </row>
    <row r="9" spans="2:6" ht="18" customHeight="1">
      <c r="B9" s="15"/>
      <c r="C9" s="16">
        <f>B9*2.205</f>
        <v>0</v>
      </c>
      <c r="E9" s="17"/>
      <c r="F9" s="18">
        <f>(E9*1.8)+32</f>
        <v>32</v>
      </c>
    </row>
    <row r="10" spans="2:6" ht="24.75" customHeight="1">
      <c r="B10" s="48" t="s">
        <v>19</v>
      </c>
      <c r="C10" s="48"/>
      <c r="E10" s="48" t="s">
        <v>25</v>
      </c>
      <c r="F10" s="48"/>
    </row>
    <row r="11" spans="2:6" ht="18" customHeight="1">
      <c r="B11" s="14" t="s">
        <v>23</v>
      </c>
      <c r="C11" s="14" t="s">
        <v>24</v>
      </c>
      <c r="E11" s="14" t="s">
        <v>28</v>
      </c>
      <c r="F11" s="14" t="s">
        <v>27</v>
      </c>
    </row>
    <row r="12" spans="2:6" ht="18" customHeight="1">
      <c r="B12" s="15">
        <v>46</v>
      </c>
      <c r="C12" s="16">
        <f>B12*3.785</f>
        <v>174.11</v>
      </c>
      <c r="E12" s="15"/>
      <c r="F12" s="16">
        <f>E12*2.54</f>
        <v>0</v>
      </c>
    </row>
    <row r="13" spans="2:6" ht="24" customHeight="1">
      <c r="B13" s="48" t="s">
        <v>20</v>
      </c>
      <c r="C13" s="48"/>
      <c r="E13" s="48" t="s">
        <v>26</v>
      </c>
      <c r="F13" s="48"/>
    </row>
    <row r="14" spans="2:6" ht="18" customHeight="1">
      <c r="B14" s="14" t="s">
        <v>24</v>
      </c>
      <c r="C14" s="14" t="s">
        <v>5</v>
      </c>
      <c r="E14" s="14" t="s">
        <v>27</v>
      </c>
      <c r="F14" s="14" t="s">
        <v>28</v>
      </c>
    </row>
    <row r="15" spans="2:6" ht="18" customHeight="1">
      <c r="B15" s="15"/>
      <c r="C15" s="16">
        <f>B15*0.2642</f>
        <v>0</v>
      </c>
      <c r="E15" s="15"/>
      <c r="F15" s="16">
        <f>E15*0.3937</f>
        <v>0</v>
      </c>
    </row>
    <row r="16" ht="18" customHeight="1"/>
    <row r="17" ht="18" customHeight="1"/>
    <row r="18" ht="18" customHeight="1"/>
    <row r="19" ht="18" customHeight="1"/>
    <row r="20" ht="18" customHeight="1"/>
    <row r="21" ht="18" customHeight="1"/>
  </sheetData>
  <sheetProtection/>
  <mergeCells count="9">
    <mergeCell ref="B2:F2"/>
    <mergeCell ref="E10:F10"/>
    <mergeCell ref="E13:F13"/>
    <mergeCell ref="E4:F4"/>
    <mergeCell ref="E7:F7"/>
    <mergeCell ref="B4:C4"/>
    <mergeCell ref="B7:C7"/>
    <mergeCell ref="B10:C10"/>
    <mergeCell ref="B13:C13"/>
  </mergeCells>
  <printOptions/>
  <pageMargins left="0.787401575" right="0.787401575" top="0.984251969" bottom="0.984251969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Spike Technology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Weight and Balance Calculator</dc:title>
  <dc:subject>Cessna 172M 1976 POH</dc:subject>
  <dc:creator>W.C.J.M. van Genk CFII</dc:creator>
  <cp:keywords>thunderhorse, calculators, weight</cp:keywords>
  <dc:description>This file is for training purposes only.  No guarantee of accuracy is given.  Consult the POH for your aircraft for weight and balance calculations.  Contact the author at wimvangenk@skynet.be.</dc:description>
  <cp:lastModifiedBy>A. Schuler</cp:lastModifiedBy>
  <cp:lastPrinted>2011-04-03T11:22:56Z</cp:lastPrinted>
  <dcterms:created xsi:type="dcterms:W3CDTF">2003-01-17T00:04:06Z</dcterms:created>
  <dcterms:modified xsi:type="dcterms:W3CDTF">2011-04-05T10:59:09Z</dcterms:modified>
  <cp:category>Calculators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d3811f36-a545-4506-8fee-ef108c9a574c</vt:lpwstr>
  </property>
</Properties>
</file>